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kocedavi/Downloads/"/>
    </mc:Choice>
  </mc:AlternateContent>
  <xr:revisionPtr revIDLastSave="0" documentId="13_ncr:1_{5D5CC3C8-C66E-8745-AD91-1D4FFF6CA394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Connect Pricing Calc" sheetId="2" r:id="rId1"/>
  </sheets>
  <definedNames>
    <definedName name="Perio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15" i="2" l="1"/>
  <c r="I10" i="2"/>
  <c r="K19" i="2" l="1"/>
  <c r="I18" i="2" l="1"/>
  <c r="K7" i="2"/>
  <c r="K11" i="2"/>
  <c r="K34" i="2"/>
  <c r="K35" i="2"/>
  <c r="G27" i="2"/>
  <c r="I33" i="2"/>
  <c r="I26" i="2"/>
  <c r="I22" i="2"/>
  <c r="I14" i="2"/>
  <c r="I6" i="2"/>
  <c r="K12" i="2"/>
  <c r="K30" i="2" l="1"/>
  <c r="K31" i="2"/>
  <c r="K29" i="2"/>
  <c r="K27" i="2"/>
  <c r="K28" i="2"/>
  <c r="G23" i="2"/>
  <c r="K23" i="2" s="1"/>
  <c r="K37" i="2" l="1"/>
  <c r="L19" i="2" l="1"/>
  <c r="L31" i="2"/>
  <c r="L30" i="2"/>
  <c r="L35" i="2"/>
  <c r="L28" i="2"/>
  <c r="L29" i="2"/>
  <c r="L34" i="2"/>
  <c r="L23" i="2"/>
  <c r="L11" i="2"/>
  <c r="L27" i="2"/>
  <c r="L7" i="2"/>
  <c r="L24" i="2"/>
  <c r="L12" i="2"/>
  <c r="L15" i="2"/>
</calcChain>
</file>

<file path=xl/sharedStrings.xml><?xml version="1.0" encoding="utf-8"?>
<sst xmlns="http://schemas.openxmlformats.org/spreadsheetml/2006/main" count="53" uniqueCount="50">
  <si>
    <t>Value</t>
  </si>
  <si>
    <t>Period</t>
  </si>
  <si>
    <t>Total Monthly</t>
  </si>
  <si>
    <t>Per Min via Amazon Connect Calls</t>
  </si>
  <si>
    <t>Amazon Connect Charges - (Globally)</t>
  </si>
  <si>
    <t xml:space="preserve">Output - Monthly Charges </t>
  </si>
  <si>
    <t>% of overall cost</t>
  </si>
  <si>
    <r>
      <t xml:space="preserve">Scheduled Callback Pricing </t>
    </r>
    <r>
      <rPr>
        <b/>
        <sz val="14"/>
        <color theme="1"/>
        <rFont val="Calibri (Body)"/>
      </rPr>
      <t>Sample</t>
    </r>
    <r>
      <rPr>
        <b/>
        <sz val="14"/>
        <color theme="1"/>
        <rFont val="Calibri"/>
        <family val="2"/>
        <scheme val="minor"/>
      </rPr>
      <t xml:space="preserve"> Calculator</t>
    </r>
  </si>
  <si>
    <t>Step Funtion Standard WF (Globally)</t>
  </si>
  <si>
    <t xml:space="preserve">Inputs </t>
  </si>
  <si>
    <t>Quantity of Callbacks</t>
  </si>
  <si>
    <t>Callback Spec</t>
  </si>
  <si>
    <t>Per Day for DID number</t>
  </si>
  <si>
    <t>Per 1 CB</t>
  </si>
  <si>
    <t>5a</t>
  </si>
  <si>
    <t>Per Min via CB inbound DID</t>
  </si>
  <si>
    <t>5b</t>
  </si>
  <si>
    <t>5a, 5b</t>
  </si>
  <si>
    <t>4a, 4b</t>
  </si>
  <si>
    <t>Per State Transition</t>
  </si>
  <si>
    <t>2a</t>
  </si>
  <si>
    <t>2b</t>
  </si>
  <si>
    <t>2c</t>
  </si>
  <si>
    <t>2d</t>
  </si>
  <si>
    <t>3a</t>
  </si>
  <si>
    <t>3b</t>
  </si>
  <si>
    <t>Per Read Request Unit</t>
  </si>
  <si>
    <t>Per Write Request Unit</t>
  </si>
  <si>
    <t>Write CB data (1 per CB)</t>
  </si>
  <si>
    <t>Read CB data (1 per CB)</t>
  </si>
  <si>
    <t>Write CB data in Dynamo (100ms per CB)</t>
  </si>
  <si>
    <t>Create CB timer (100ms per CB)</t>
  </si>
  <si>
    <t>Create Callback Activation (100ms per CB)</t>
  </si>
  <si>
    <t>Fetch Callback Data (100ms per CB)</t>
  </si>
  <si>
    <t>CB State Transitions (4 per CB)</t>
  </si>
  <si>
    <t>Per Min &amp; Per CB Amazon Connect Call usage</t>
  </si>
  <si>
    <t>Per CB inbound DID (1s)</t>
  </si>
  <si>
    <t>1 DID number</t>
  </si>
  <si>
    <t>LEX Charges - (Globally)</t>
  </si>
  <si>
    <t>Per Speech input</t>
  </si>
  <si>
    <t>CB Dialog (4 per CB)</t>
  </si>
  <si>
    <t xml:space="preserve">Per Request and duration (1ms) (128 MB Memory) </t>
  </si>
  <si>
    <t>Telephone Number Charge - (US)</t>
  </si>
  <si>
    <t xml:space="preserve">Per Min outbound </t>
  </si>
  <si>
    <t>Variable Call Charges - (US)</t>
  </si>
  <si>
    <t xml:space="preserve">AWS Lambda Charges - (US) </t>
  </si>
  <si>
    <t xml:space="preserve">AWS Dynamo DB Charges - (US) </t>
  </si>
  <si>
    <t>2e</t>
  </si>
  <si>
    <t>Outbound mins for CB calls made to USA</t>
  </si>
  <si>
    <t>Delete CB timer (100ms per CB)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</si>
</sst>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  <numFmt numFmtId="165" formatCode="&quot;$&quot;#,##0.0000"/>
    <numFmt numFmtId="166" formatCode="&quot;$&quot;#,##0.000"/>
    <numFmt numFmtId="167" formatCode="&quot;$&quot;#,##0.00"/>
    <numFmt numFmtId="168" formatCode="&quot;$&quot;#,##0.0000000"/>
    <numFmt numFmtId="169" formatCode="&quot;$&quot;#,##0.00000"/>
    <numFmt numFmtId="170" formatCode="0.000%"/>
    <numFmt numFmtId="171" formatCode="&quot;$&quot;#,##0.000000"/>
    <numFmt numFmtId="172" formatCode="0.00000000"/>
    <numFmt numFmtId="173" formatCode="&quot;$&quot;#,##0.00000000"/>
    <numFmt numFmtId="174" formatCode="&quot;$&quot;#,##0.000000000"/>
    <numFmt numFmtId="175" formatCode="&quot;$&quot;#,##0.000000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 (Body)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9">
    <xf numFmtId="0" fontId="0" fillId="0" borderId="0" xfId="0"/>
    <xf numFmtId="0" fontId="2" fillId="2" borderId="11" xfId="0" applyFont="1" applyFill="1" applyBorder="1" applyAlignment="1">
      <alignment horizontal="center" vertical="center"/>
    </xf>
    <xf numFmtId="44" fontId="0" fillId="0" borderId="12" xfId="0" applyNumberFormat="1" applyBorder="1" applyAlignment="1">
      <alignment horizontal="left" vertical="center"/>
    </xf>
    <xf numFmtId="165" fontId="0" fillId="0" borderId="13" xfId="2" applyNumberFormat="1" applyFont="1" applyBorder="1"/>
    <xf numFmtId="166" fontId="0" fillId="0" borderId="13" xfId="2" applyNumberFormat="1" applyFont="1" applyBorder="1"/>
    <xf numFmtId="0" fontId="0" fillId="3" borderId="14" xfId="0" applyFill="1" applyBorder="1" applyAlignment="1">
      <alignment horizontal="center" vertical="center"/>
    </xf>
    <xf numFmtId="0" fontId="2" fillId="2" borderId="16" xfId="0" applyFont="1" applyFill="1" applyBorder="1" applyAlignment="1">
      <alignment horizontal="left" vertical="center"/>
    </xf>
    <xf numFmtId="167" fontId="0" fillId="0" borderId="13" xfId="2" applyNumberFormat="1" applyFont="1" applyBorder="1"/>
    <xf numFmtId="168" fontId="0" fillId="0" borderId="13" xfId="2" applyNumberFormat="1" applyFont="1" applyBorder="1"/>
    <xf numFmtId="44" fontId="0" fillId="0" borderId="12" xfId="0" applyNumberFormat="1" applyBorder="1"/>
    <xf numFmtId="169" fontId="0" fillId="0" borderId="13" xfId="2" applyNumberFormat="1" applyFont="1" applyBorder="1"/>
    <xf numFmtId="44" fontId="0" fillId="0" borderId="18" xfId="0" applyNumberFormat="1" applyBorder="1"/>
    <xf numFmtId="44" fontId="0" fillId="0" borderId="19" xfId="0" applyNumberFormat="1" applyBorder="1"/>
    <xf numFmtId="167" fontId="5" fillId="0" borderId="19" xfId="0" applyNumberFormat="1" applyFont="1" applyBorder="1"/>
    <xf numFmtId="0" fontId="0" fillId="0" borderId="0" xfId="0" applyAlignment="1">
      <alignment horizontal="center" vertical="top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4" fontId="0" fillId="0" borderId="20" xfId="0" applyNumberFormat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2" fillId="0" borderId="15" xfId="0" applyFont="1" applyBorder="1"/>
    <xf numFmtId="170" fontId="0" fillId="0" borderId="21" xfId="1" applyNumberFormat="1" applyFont="1" applyBorder="1"/>
    <xf numFmtId="171" fontId="0" fillId="0" borderId="13" xfId="2" applyNumberFormat="1" applyFont="1" applyBorder="1"/>
    <xf numFmtId="172" fontId="0" fillId="0" borderId="0" xfId="0" applyNumberFormat="1"/>
    <xf numFmtId="173" fontId="0" fillId="0" borderId="13" xfId="2" applyNumberFormat="1" applyFont="1" applyBorder="1"/>
    <xf numFmtId="0" fontId="0" fillId="0" borderId="14" xfId="0" applyBorder="1" applyAlignment="1">
      <alignment horizontal="center" vertical="center"/>
    </xf>
    <xf numFmtId="44" fontId="0" fillId="0" borderId="17" xfId="0" applyNumberFormat="1" applyBorder="1" applyAlignment="1">
      <alignment horizontal="left" vertical="center"/>
    </xf>
    <xf numFmtId="44" fontId="0" fillId="0" borderId="21" xfId="0" applyNumberFormat="1" applyBorder="1" applyAlignment="1">
      <alignment horizontal="left" vertical="center"/>
    </xf>
    <xf numFmtId="44" fontId="0" fillId="0" borderId="21" xfId="0" applyNumberFormat="1" applyBorder="1"/>
    <xf numFmtId="44" fontId="0" fillId="0" borderId="25" xfId="0" applyNumberFormat="1" applyBorder="1"/>
    <xf numFmtId="0" fontId="0" fillId="0" borderId="17" xfId="0" applyBorder="1"/>
    <xf numFmtId="44" fontId="0" fillId="0" borderId="26" xfId="0" applyNumberFormat="1" applyBorder="1" applyAlignment="1">
      <alignment horizontal="left" vertical="center"/>
    </xf>
    <xf numFmtId="44" fontId="5" fillId="0" borderId="24" xfId="0" applyNumberFormat="1" applyFont="1" applyBorder="1"/>
    <xf numFmtId="0" fontId="0" fillId="0" borderId="1" xfId="0" applyBorder="1"/>
    <xf numFmtId="0" fontId="0" fillId="0" borderId="4" xfId="0" applyBorder="1"/>
    <xf numFmtId="44" fontId="0" fillId="0" borderId="17" xfId="0" applyNumberFormat="1" applyBorder="1"/>
    <xf numFmtId="0" fontId="0" fillId="0" borderId="12" xfId="0" applyBorder="1" applyAlignment="1">
      <alignment horizontal="left" vertical="center" wrapText="1"/>
    </xf>
    <xf numFmtId="44" fontId="0" fillId="0" borderId="17" xfId="0" applyNumberFormat="1" applyBorder="1" applyAlignment="1">
      <alignment wrapText="1"/>
    </xf>
    <xf numFmtId="0" fontId="0" fillId="0" borderId="17" xfId="0" applyBorder="1" applyAlignment="1">
      <alignment horizontal="center"/>
    </xf>
    <xf numFmtId="174" fontId="0" fillId="0" borderId="13" xfId="2" applyNumberFormat="1" applyFont="1" applyBorder="1"/>
    <xf numFmtId="175" fontId="0" fillId="0" borderId="13" xfId="2" applyNumberFormat="1" applyFont="1" applyBorder="1"/>
    <xf numFmtId="44" fontId="0" fillId="0" borderId="21" xfId="0" applyNumberFormat="1" applyBorder="1" applyAlignment="1">
      <alignment horizontal="left" vertical="center" wrapText="1"/>
    </xf>
    <xf numFmtId="168" fontId="0" fillId="0" borderId="20" xfId="2" applyNumberFormat="1" applyFont="1" applyBorder="1"/>
    <xf numFmtId="44" fontId="0" fillId="0" borderId="27" xfId="0" applyNumberFormat="1" applyBorder="1" applyAlignment="1">
      <alignment wrapText="1"/>
    </xf>
    <xf numFmtId="168" fontId="0" fillId="0" borderId="22" xfId="2" applyNumberFormat="1" applyFont="1" applyBorder="1"/>
    <xf numFmtId="166" fontId="0" fillId="0" borderId="20" xfId="2" applyNumberFormat="1" applyFont="1" applyBorder="1"/>
    <xf numFmtId="167" fontId="0" fillId="0" borderId="20" xfId="2" applyNumberFormat="1" applyFont="1" applyBorder="1"/>
    <xf numFmtId="44" fontId="0" fillId="0" borderId="4" xfId="0" applyNumberFormat="1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44" fontId="0" fillId="0" borderId="6" xfId="0" applyNumberFormat="1" applyBorder="1" applyAlignment="1">
      <alignment horizontal="left" vertical="center"/>
    </xf>
    <xf numFmtId="44" fontId="0" fillId="0" borderId="29" xfId="0" applyNumberFormat="1" applyBorder="1"/>
    <xf numFmtId="44" fontId="0" fillId="0" borderId="26" xfId="0" applyNumberFormat="1" applyBorder="1"/>
    <xf numFmtId="44" fontId="0" fillId="0" borderId="22" xfId="0" applyNumberFormat="1" applyBorder="1"/>
    <xf numFmtId="0" fontId="2" fillId="2" borderId="16" xfId="0" applyFont="1" applyFill="1" applyBorder="1" applyAlignment="1">
      <alignment horizontal="left" vertical="center"/>
    </xf>
    <xf numFmtId="0" fontId="2" fillId="2" borderId="23" xfId="0" applyFont="1" applyFill="1" applyBorder="1" applyAlignment="1">
      <alignment horizontal="left" vertical="center"/>
    </xf>
    <xf numFmtId="0" fontId="0" fillId="0" borderId="10" xfId="0" applyBorder="1"/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4" fontId="0" fillId="0" borderId="21" xfId="0" applyNumberFormat="1" applyFill="1" applyBorder="1" applyAlignment="1">
      <alignment horizontal="left" vertical="center"/>
    </xf>
  </cellXfs>
  <cellStyles count="3">
    <cellStyle name="Currency 2" xfId="2" xr:uid="{00000000-0005-0000-0000-000002000000}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40"/>
  <sheetViews>
    <sheetView tabSelected="1" topLeftCell="D4" zoomScale="125" zoomScaleNormal="100" zoomScalePageLayoutView="140" workbookViewId="0">
      <selection activeCell="J29" sqref="J29"/>
    </sheetView>
  </sheetViews>
  <sheetFormatPr baseColWidth="10" defaultColWidth="11.5" defaultRowHeight="15" x14ac:dyDescent="0.2"/>
  <cols>
    <col min="1" max="1" width="4" customWidth="1"/>
    <col min="2" max="2" width="40.83203125" customWidth="1"/>
    <col min="3" max="3" width="10.5" customWidth="1"/>
    <col min="4" max="4" width="13.5" customWidth="1"/>
    <col min="5" max="5" width="0.83203125" customWidth="1"/>
    <col min="6" max="6" width="43" customWidth="1"/>
    <col min="7" max="7" width="15.6640625" customWidth="1"/>
    <col min="8" max="8" width="0.83203125" customWidth="1"/>
    <col min="9" max="9" width="8" customWidth="1"/>
    <col min="10" max="10" width="37.5" customWidth="1"/>
    <col min="11" max="11" width="14.1640625" customWidth="1"/>
    <col min="12" max="12" width="15" customWidth="1"/>
  </cols>
  <sheetData>
    <row r="1" spans="2:12" ht="16" thickBot="1" x14ac:dyDescent="0.25"/>
    <row r="2" spans="2:12" x14ac:dyDescent="0.2">
      <c r="B2" s="59" t="s">
        <v>7</v>
      </c>
      <c r="C2" s="60"/>
      <c r="D2" s="60"/>
      <c r="E2" s="60"/>
      <c r="F2" s="60"/>
      <c r="G2" s="60"/>
      <c r="H2" s="60"/>
      <c r="I2" s="60"/>
      <c r="J2" s="60"/>
      <c r="K2" s="61"/>
    </row>
    <row r="3" spans="2:12" ht="27" customHeight="1" thickBot="1" x14ac:dyDescent="0.25">
      <c r="B3" s="62"/>
      <c r="C3" s="63"/>
      <c r="D3" s="63"/>
      <c r="E3" s="63"/>
      <c r="F3" s="63"/>
      <c r="G3" s="63"/>
      <c r="H3" s="63"/>
      <c r="I3" s="63"/>
      <c r="J3" s="63"/>
      <c r="K3" s="64"/>
    </row>
    <row r="4" spans="2:12" ht="4" customHeight="1" thickBot="1" x14ac:dyDescent="0.25"/>
    <row r="5" spans="2:12" x14ac:dyDescent="0.2">
      <c r="B5" s="15" t="s">
        <v>9</v>
      </c>
      <c r="C5" s="16"/>
      <c r="D5" s="17"/>
      <c r="F5" s="65"/>
      <c r="G5" s="66"/>
      <c r="I5" s="36"/>
      <c r="J5" s="67" t="s">
        <v>5</v>
      </c>
      <c r="K5" s="66"/>
    </row>
    <row r="6" spans="2:12" x14ac:dyDescent="0.2">
      <c r="B6" s="6" t="s">
        <v>11</v>
      </c>
      <c r="C6" s="1" t="s">
        <v>0</v>
      </c>
      <c r="D6" s="19" t="s">
        <v>1</v>
      </c>
      <c r="F6" s="56" t="s">
        <v>42</v>
      </c>
      <c r="G6" s="58"/>
      <c r="I6" s="56" t="str">
        <f>F6</f>
        <v>Telephone Number Charge - (US)</v>
      </c>
      <c r="J6" s="57"/>
      <c r="K6" s="58"/>
      <c r="L6" s="23" t="s">
        <v>6</v>
      </c>
    </row>
    <row r="7" spans="2:12" x14ac:dyDescent="0.2">
      <c r="B7" s="2" t="s">
        <v>10</v>
      </c>
      <c r="C7" s="5">
        <v>1000</v>
      </c>
      <c r="D7" s="18" t="s">
        <v>13</v>
      </c>
      <c r="F7" s="2" t="s">
        <v>12</v>
      </c>
      <c r="G7" s="4">
        <v>0.03</v>
      </c>
      <c r="I7" s="41" t="s">
        <v>14</v>
      </c>
      <c r="J7" s="30" t="s">
        <v>37</v>
      </c>
      <c r="K7" s="7">
        <f>G7*30</f>
        <v>0.89999999999999991</v>
      </c>
      <c r="L7" s="24">
        <f>SUM(K7/$K$37)</f>
        <v>5.3190687728996979E-3</v>
      </c>
    </row>
    <row r="8" spans="2:12" x14ac:dyDescent="0.2">
      <c r="B8" s="2" t="s">
        <v>48</v>
      </c>
      <c r="C8" s="5">
        <v>5</v>
      </c>
      <c r="D8" s="18" t="s">
        <v>13</v>
      </c>
      <c r="F8" s="29"/>
      <c r="G8" s="4"/>
      <c r="I8" s="33"/>
      <c r="J8" s="30"/>
      <c r="K8" s="7"/>
      <c r="L8" s="24"/>
    </row>
    <row r="9" spans="2:12" x14ac:dyDescent="0.2">
      <c r="B9" s="29"/>
      <c r="C9" s="28"/>
      <c r="D9" s="18"/>
      <c r="F9" s="29"/>
      <c r="G9" s="4"/>
      <c r="I9" s="33"/>
      <c r="J9" s="30"/>
      <c r="K9" s="4"/>
      <c r="L9" s="21"/>
    </row>
    <row r="10" spans="2:12" x14ac:dyDescent="0.2">
      <c r="B10" s="29"/>
      <c r="C10" s="28"/>
      <c r="D10" s="18"/>
      <c r="F10" s="56" t="s">
        <v>44</v>
      </c>
      <c r="G10" s="58"/>
      <c r="I10" s="56" t="str">
        <f>F10</f>
        <v>Variable Call Charges - (US)</v>
      </c>
      <c r="J10" s="57"/>
      <c r="K10" s="58"/>
      <c r="L10" s="21"/>
    </row>
    <row r="11" spans="2:12" x14ac:dyDescent="0.2">
      <c r="B11" s="29"/>
      <c r="C11" s="28"/>
      <c r="D11" s="18"/>
      <c r="F11" s="2" t="s">
        <v>15</v>
      </c>
      <c r="G11" s="3">
        <v>2.2000000000000001E-3</v>
      </c>
      <c r="I11" s="41" t="s">
        <v>14</v>
      </c>
      <c r="J11" s="34" t="s">
        <v>36</v>
      </c>
      <c r="K11" s="3">
        <f>G11*C7</f>
        <v>2.2000000000000002</v>
      </c>
      <c r="L11" s="24">
        <f>SUM(K11/$K$37)</f>
        <v>1.3002168111532597E-2</v>
      </c>
    </row>
    <row r="12" spans="2:12" x14ac:dyDescent="0.2">
      <c r="B12" s="29"/>
      <c r="C12" s="28"/>
      <c r="D12" s="18"/>
      <c r="F12" s="2" t="s">
        <v>43</v>
      </c>
      <c r="G12" s="3">
        <v>1.2E-2</v>
      </c>
      <c r="I12" s="41" t="s">
        <v>16</v>
      </c>
      <c r="J12" s="30" t="s">
        <v>43</v>
      </c>
      <c r="K12" s="4">
        <f>G12*C8*C7</f>
        <v>60</v>
      </c>
      <c r="L12" s="24">
        <f>SUM(K12/$K$37)</f>
        <v>0.35460458485997987</v>
      </c>
    </row>
    <row r="13" spans="2:12" x14ac:dyDescent="0.2">
      <c r="B13" s="29"/>
      <c r="C13" s="28"/>
      <c r="D13" s="18"/>
      <c r="F13" s="33"/>
      <c r="G13" s="20"/>
      <c r="I13" s="33"/>
      <c r="J13" s="21"/>
      <c r="K13" s="20"/>
      <c r="L13" s="21"/>
    </row>
    <row r="14" spans="2:12" x14ac:dyDescent="0.2">
      <c r="B14" s="29"/>
      <c r="C14" s="28"/>
      <c r="D14" s="18"/>
      <c r="F14" s="56" t="s">
        <v>4</v>
      </c>
      <c r="G14" s="58"/>
      <c r="I14" s="56" t="str">
        <f>F14</f>
        <v>Amazon Connect Charges - (Globally)</v>
      </c>
      <c r="J14" s="57"/>
      <c r="K14" s="58"/>
      <c r="L14" s="21"/>
    </row>
    <row r="15" spans="2:12" x14ac:dyDescent="0.2">
      <c r="B15" s="29"/>
      <c r="C15" s="28"/>
      <c r="D15" s="18"/>
      <c r="F15" s="32" t="s">
        <v>3</v>
      </c>
      <c r="G15" s="48">
        <v>1.7999999999999999E-2</v>
      </c>
      <c r="I15" s="41" t="s">
        <v>17</v>
      </c>
      <c r="J15" s="54" t="s">
        <v>35</v>
      </c>
      <c r="K15" s="49">
        <f>(G15*(C7*C8))</f>
        <v>90</v>
      </c>
      <c r="L15" s="24">
        <f>SUM(K15/$K$37)</f>
        <v>0.53190687728996977</v>
      </c>
    </row>
    <row r="16" spans="2:12" x14ac:dyDescent="0.2">
      <c r="B16" s="29"/>
      <c r="C16" s="28"/>
      <c r="D16" s="18"/>
      <c r="F16" s="9"/>
      <c r="G16" s="45"/>
      <c r="I16" s="33"/>
      <c r="J16" s="31"/>
      <c r="K16" s="45"/>
      <c r="L16" s="21"/>
    </row>
    <row r="17" spans="2:12" x14ac:dyDescent="0.2">
      <c r="B17" s="29"/>
      <c r="C17" s="28"/>
      <c r="D17" s="18"/>
      <c r="F17" s="53"/>
      <c r="G17" s="45"/>
      <c r="I17" s="33"/>
      <c r="J17" s="55"/>
      <c r="K17" s="45"/>
      <c r="L17" s="21"/>
    </row>
    <row r="18" spans="2:12" x14ac:dyDescent="0.2">
      <c r="B18" s="29"/>
      <c r="C18" s="28"/>
      <c r="D18" s="18"/>
      <c r="F18" s="56" t="s">
        <v>38</v>
      </c>
      <c r="G18" s="58"/>
      <c r="I18" s="56" t="str">
        <f>F18</f>
        <v>LEX Charges - (Globally)</v>
      </c>
      <c r="J18" s="57"/>
      <c r="K18" s="58"/>
      <c r="L18" s="21"/>
    </row>
    <row r="19" spans="2:12" x14ac:dyDescent="0.2">
      <c r="B19" s="29"/>
      <c r="C19" s="28"/>
      <c r="D19" s="18"/>
      <c r="F19" s="32" t="s">
        <v>39</v>
      </c>
      <c r="G19" s="48">
        <v>4.0000000000000001E-3</v>
      </c>
      <c r="I19" s="41">
        <v>1</v>
      </c>
      <c r="J19" s="54" t="s">
        <v>40</v>
      </c>
      <c r="K19" s="49">
        <f>G19*4*C7</f>
        <v>16</v>
      </c>
      <c r="L19" s="24">
        <f>SUM(K19/$K$37)</f>
        <v>9.4561222629327965E-2</v>
      </c>
    </row>
    <row r="20" spans="2:12" x14ac:dyDescent="0.2">
      <c r="B20" s="29"/>
      <c r="C20" s="28"/>
      <c r="D20" s="18"/>
      <c r="F20" s="9"/>
      <c r="G20" s="48"/>
      <c r="I20" s="41"/>
      <c r="J20" s="31"/>
      <c r="K20" s="49"/>
      <c r="L20" s="24"/>
    </row>
    <row r="21" spans="2:12" x14ac:dyDescent="0.2">
      <c r="B21" s="29"/>
      <c r="C21" s="28"/>
      <c r="D21" s="18"/>
      <c r="F21" s="53"/>
      <c r="G21" s="45"/>
      <c r="I21" s="33"/>
      <c r="J21" s="55"/>
      <c r="K21" s="45"/>
      <c r="L21" s="21"/>
    </row>
    <row r="22" spans="2:12" x14ac:dyDescent="0.2">
      <c r="B22" s="29"/>
      <c r="C22" s="28"/>
      <c r="D22" s="18"/>
      <c r="F22" s="56" t="s">
        <v>8</v>
      </c>
      <c r="G22" s="58"/>
      <c r="I22" s="56" t="str">
        <f>F22</f>
        <v>Step Funtion Standard WF (Globally)</v>
      </c>
      <c r="J22" s="57"/>
      <c r="K22" s="58"/>
      <c r="L22" s="21"/>
    </row>
    <row r="23" spans="2:12" x14ac:dyDescent="0.2">
      <c r="B23" s="29"/>
      <c r="C23" s="28"/>
      <c r="D23" s="18"/>
      <c r="F23" s="2" t="s">
        <v>19</v>
      </c>
      <c r="G23" s="25">
        <f>0.025/1000</f>
        <v>2.5000000000000001E-5</v>
      </c>
      <c r="I23" s="41" t="s">
        <v>18</v>
      </c>
      <c r="J23" s="30" t="s">
        <v>34</v>
      </c>
      <c r="K23" s="3">
        <f>4*G23*C7</f>
        <v>0.1</v>
      </c>
      <c r="L23" s="24">
        <f>SUM(K23/$K$37)</f>
        <v>5.9100764143329987E-4</v>
      </c>
    </row>
    <row r="24" spans="2:12" x14ac:dyDescent="0.2">
      <c r="B24" s="29"/>
      <c r="C24" s="28"/>
      <c r="D24" s="18"/>
      <c r="F24" s="38"/>
      <c r="G24" s="10"/>
      <c r="I24" s="33"/>
      <c r="J24" s="31"/>
      <c r="K24" s="7"/>
      <c r="L24" s="24">
        <f>SUM(K24/$K$37)</f>
        <v>0</v>
      </c>
    </row>
    <row r="25" spans="2:12" x14ac:dyDescent="0.2">
      <c r="B25" s="29"/>
      <c r="C25" s="28"/>
      <c r="D25" s="18"/>
      <c r="F25" s="29"/>
      <c r="G25" s="4"/>
      <c r="I25" s="33"/>
      <c r="J25" s="30"/>
      <c r="K25" s="4"/>
      <c r="L25" s="21"/>
    </row>
    <row r="26" spans="2:12" x14ac:dyDescent="0.2">
      <c r="B26" s="29"/>
      <c r="C26" s="28"/>
      <c r="D26" s="18"/>
      <c r="F26" s="56" t="s">
        <v>45</v>
      </c>
      <c r="G26" s="58"/>
      <c r="I26" s="56" t="str">
        <f>F26</f>
        <v xml:space="preserve">AWS Lambda Charges - (US) </v>
      </c>
      <c r="J26" s="57"/>
      <c r="K26" s="58"/>
      <c r="L26" s="21"/>
    </row>
    <row r="27" spans="2:12" ht="16" x14ac:dyDescent="0.2">
      <c r="B27" s="29"/>
      <c r="C27" s="28"/>
      <c r="D27" s="18"/>
      <c r="F27" s="39" t="s">
        <v>41</v>
      </c>
      <c r="G27" s="43">
        <f>0.0000000021</f>
        <v>2.1000000000000002E-9</v>
      </c>
      <c r="I27" s="41" t="s">
        <v>20</v>
      </c>
      <c r="J27" s="30" t="s">
        <v>30</v>
      </c>
      <c r="K27" s="27">
        <f>G27*100*C7</f>
        <v>2.1000000000000004E-4</v>
      </c>
      <c r="L27" s="24">
        <f>SUM(K27/$K$37)</f>
        <v>1.2411160470099297E-6</v>
      </c>
    </row>
    <row r="28" spans="2:12" x14ac:dyDescent="0.2">
      <c r="B28" s="29"/>
      <c r="C28" s="28"/>
      <c r="D28" s="18"/>
      <c r="F28" s="39"/>
      <c r="G28" s="27"/>
      <c r="I28" s="41" t="s">
        <v>21</v>
      </c>
      <c r="J28" s="30" t="s">
        <v>31</v>
      </c>
      <c r="K28" s="27">
        <f>G27*100*C7</f>
        <v>2.1000000000000004E-4</v>
      </c>
      <c r="L28" s="24">
        <f t="shared" ref="L28:L31" si="0">SUM(K28/$K$37)</f>
        <v>1.2411160470099297E-6</v>
      </c>
    </row>
    <row r="29" spans="2:12" ht="16" x14ac:dyDescent="0.2">
      <c r="B29" s="29"/>
      <c r="C29" s="28"/>
      <c r="D29" s="18"/>
      <c r="F29" s="39"/>
      <c r="G29" s="27"/>
      <c r="I29" s="41" t="s">
        <v>22</v>
      </c>
      <c r="J29" s="44" t="s">
        <v>32</v>
      </c>
      <c r="K29" s="27">
        <f>G27*100*C7</f>
        <v>2.1000000000000004E-4</v>
      </c>
      <c r="L29" s="24">
        <f t="shared" si="0"/>
        <v>1.2411160470099297E-6</v>
      </c>
    </row>
    <row r="30" spans="2:12" x14ac:dyDescent="0.2">
      <c r="B30" s="29"/>
      <c r="C30" s="28"/>
      <c r="D30" s="18"/>
      <c r="F30" s="39"/>
      <c r="G30" s="27"/>
      <c r="I30" s="41" t="s">
        <v>23</v>
      </c>
      <c r="J30" s="30" t="s">
        <v>33</v>
      </c>
      <c r="K30" s="27">
        <f>G27*100*C7</f>
        <v>2.1000000000000004E-4</v>
      </c>
      <c r="L30" s="24">
        <f t="shared" si="0"/>
        <v>1.2411160470099297E-6</v>
      </c>
    </row>
    <row r="31" spans="2:12" x14ac:dyDescent="0.2">
      <c r="B31" s="29"/>
      <c r="C31" s="28"/>
      <c r="D31" s="18"/>
      <c r="F31" s="39"/>
      <c r="G31" s="27"/>
      <c r="I31" s="41" t="s">
        <v>47</v>
      </c>
      <c r="J31" s="68" t="s">
        <v>49</v>
      </c>
      <c r="K31" s="27">
        <f>G27*100*C7</f>
        <v>2.1000000000000004E-4</v>
      </c>
      <c r="L31" s="24">
        <f t="shared" si="0"/>
        <v>1.2411160470099297E-6</v>
      </c>
    </row>
    <row r="32" spans="2:12" x14ac:dyDescent="0.2">
      <c r="B32" s="29"/>
      <c r="C32" s="28"/>
      <c r="D32" s="18"/>
      <c r="F32" s="29"/>
      <c r="G32" s="4"/>
      <c r="I32" s="33"/>
      <c r="J32" s="30"/>
      <c r="K32" s="4"/>
      <c r="L32" s="21"/>
    </row>
    <row r="33" spans="2:12" x14ac:dyDescent="0.2">
      <c r="B33" s="29"/>
      <c r="C33" s="28"/>
      <c r="D33" s="18"/>
      <c r="F33" s="56" t="s">
        <v>46</v>
      </c>
      <c r="G33" s="58"/>
      <c r="I33" s="56" t="str">
        <f>F33</f>
        <v xml:space="preserve">AWS Dynamo DB Charges - (US) </v>
      </c>
      <c r="J33" s="57"/>
      <c r="K33" s="58"/>
      <c r="L33" s="21"/>
    </row>
    <row r="34" spans="2:12" x14ac:dyDescent="0.2">
      <c r="B34" s="29"/>
      <c r="C34" s="28"/>
      <c r="D34" s="18"/>
      <c r="F34" s="2" t="s">
        <v>26</v>
      </c>
      <c r="G34" s="42">
        <v>2.4999999999999999E-7</v>
      </c>
      <c r="I34" s="41" t="s">
        <v>24</v>
      </c>
      <c r="J34" s="30" t="s">
        <v>28</v>
      </c>
      <c r="K34" s="42">
        <f>G35*C7</f>
        <v>1.25E-3</v>
      </c>
      <c r="L34" s="24">
        <f>SUM(K34/$K$37)</f>
        <v>7.3875955179162473E-6</v>
      </c>
    </row>
    <row r="35" spans="2:12" x14ac:dyDescent="0.2">
      <c r="B35" s="29"/>
      <c r="C35" s="28"/>
      <c r="D35" s="18"/>
      <c r="F35" s="2" t="s">
        <v>27</v>
      </c>
      <c r="G35" s="27">
        <v>1.2500000000000001E-6</v>
      </c>
      <c r="I35" s="41" t="s">
        <v>25</v>
      </c>
      <c r="J35" s="30" t="s">
        <v>29</v>
      </c>
      <c r="K35" s="42">
        <f>G34*C7</f>
        <v>2.5000000000000001E-4</v>
      </c>
      <c r="L35" s="24">
        <f>SUM(K35/$K$37)</f>
        <v>1.4775191035832495E-6</v>
      </c>
    </row>
    <row r="36" spans="2:12" x14ac:dyDescent="0.2">
      <c r="B36" s="29"/>
      <c r="C36" s="28"/>
      <c r="D36" s="18"/>
      <c r="F36" s="40"/>
      <c r="G36" s="8"/>
      <c r="I36" s="46"/>
      <c r="J36" s="47"/>
      <c r="K36" s="45"/>
      <c r="L36" s="22"/>
    </row>
    <row r="37" spans="2:12" ht="17" thickBot="1" x14ac:dyDescent="0.25">
      <c r="B37" s="50"/>
      <c r="C37" s="51"/>
      <c r="D37" s="52"/>
      <c r="F37" s="11"/>
      <c r="G37" s="12"/>
      <c r="I37" s="37"/>
      <c r="J37" s="35" t="s">
        <v>2</v>
      </c>
      <c r="K37" s="13">
        <f>SUM(K7:K36)</f>
        <v>169.20255000000003</v>
      </c>
    </row>
    <row r="38" spans="2:12" x14ac:dyDescent="0.2">
      <c r="B38" s="14"/>
    </row>
    <row r="40" spans="2:12" x14ac:dyDescent="0.2">
      <c r="B40" s="26"/>
    </row>
  </sheetData>
  <mergeCells count="17">
    <mergeCell ref="I33:K33"/>
    <mergeCell ref="F6:G6"/>
    <mergeCell ref="F10:G10"/>
    <mergeCell ref="F14:G14"/>
    <mergeCell ref="F22:G22"/>
    <mergeCell ref="F26:G26"/>
    <mergeCell ref="F33:G33"/>
    <mergeCell ref="F18:G18"/>
    <mergeCell ref="I18:K18"/>
    <mergeCell ref="I6:K6"/>
    <mergeCell ref="I10:K10"/>
    <mergeCell ref="I14:K14"/>
    <mergeCell ref="I22:K22"/>
    <mergeCell ref="B2:K3"/>
    <mergeCell ref="F5:G5"/>
    <mergeCell ref="I26:K26"/>
    <mergeCell ref="J5:K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Connect Pricing Calc</vt:lpstr>
    </vt:vector>
  </TitlesOfParts>
  <Company>Amazon Corporate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Bergin, Chris</dc:creator>
  <cp:lastModifiedBy>Microsoft Office User</cp:lastModifiedBy>
  <dcterms:created xsi:type="dcterms:W3CDTF">2019-12-09T21:51:26Z</dcterms:created>
  <dcterms:modified xsi:type="dcterms:W3CDTF">2022-10-14T18:55:52Z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